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Default Extension="png" ContentType="image/png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5760" yWindow="-80" windowWidth="28840" windowHeight="25720" tabRatio="500"/>
  </bookViews>
  <sheets>
    <sheet name="BEFORE AND AFTER" sheetId="1" r:id="rId1"/>
    <sheet name="ASSUMED DATA" sheetId="2" r:id="rId2"/>
    <sheet name="DETAILED RESULTS" sheetId="3" r:id="rId3"/>
    <sheet name="CONVERSION CALCULATOR" sheetId="4" r:id="rId4"/>
  </sheets>
  <calcPr calcId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4" i="1"/>
  <c r="K7"/>
  <c r="K9"/>
  <c r="K23"/>
  <c r="K22"/>
  <c r="K8"/>
  <c r="K21"/>
  <c r="K10"/>
  <c r="K11"/>
  <c r="K12"/>
  <c r="K20"/>
  <c r="K17"/>
  <c r="K18"/>
  <c r="K19"/>
  <c r="F18"/>
  <c r="F20"/>
  <c r="F19"/>
  <c r="C14"/>
  <c r="K13"/>
  <c r="F10"/>
  <c r="E8"/>
  <c r="G7"/>
  <c r="F21" i="4"/>
  <c r="F19"/>
  <c r="F17"/>
  <c r="F15"/>
  <c r="F13"/>
  <c r="F11"/>
  <c r="F9"/>
  <c r="F7"/>
  <c r="F5"/>
  <c r="C11" i="3"/>
  <c r="C8"/>
  <c r="C7"/>
  <c r="C6"/>
  <c r="C5"/>
  <c r="C4"/>
  <c r="C3"/>
  <c r="C2"/>
</calcChain>
</file>

<file path=xl/sharedStrings.xml><?xml version="1.0" encoding="utf-8"?>
<sst xmlns="http://schemas.openxmlformats.org/spreadsheetml/2006/main" count="81" uniqueCount="63">
  <si>
    <t>APPROXIMATE SELL PRICE PER PART</t>
  </si>
  <si>
    <t>microLiters</t>
  </si>
  <si>
    <t>cc</t>
  </si>
  <si>
    <t>nanolitres</t>
  </si>
  <si>
    <t>feet per second</t>
  </si>
  <si>
    <t>meters per minute</t>
  </si>
  <si>
    <t>inches per second</t>
  </si>
  <si>
    <t>SUMMARY RESULTS</t>
  </si>
  <si>
    <t>cm per minute</t>
  </si>
  <si>
    <t xml:space="preserve">   SECTION D: Results (Detailed Report)</t>
  </si>
  <si>
    <t xml:space="preserve">   Return on Investment (per year):</t>
  </si>
  <si>
    <t xml:space="preserve">   Payback in months:</t>
  </si>
  <si>
    <t xml:space="preserve">   Weekly profit gain after equipment installation: </t>
  </si>
  <si>
    <t>* The results sections of this spreadsheet are for approximation purposes only and should be verified by user.</t>
  </si>
  <si>
    <t>* DispenseRite Inc. is the author of this document. Copying, publishing or other unauthorized use is strictly prohibited.  www.dispenserite.ca   866 967 4660</t>
    <phoneticPr fontId="41" type="noConversion"/>
  </si>
  <si>
    <t xml:space="preserve">                           - Before and After Report</t>
  </si>
  <si>
    <t xml:space="preserve">Customer:  </t>
  </si>
  <si>
    <t>Assumed Data</t>
  </si>
  <si>
    <t>Correct values below as required</t>
  </si>
  <si>
    <t>Results (Detailed Report)</t>
  </si>
  <si>
    <t xml:space="preserve">Date:  </t>
  </si>
  <si>
    <t>Process development labor in 'man hours' during past 18 months</t>
  </si>
  <si>
    <t xml:space="preserve">Budget (ENTER QUOTE TOTAL AMOUNT):  </t>
  </si>
  <si>
    <t xml:space="preserve">By:  </t>
  </si>
  <si>
    <t>Name</t>
  </si>
  <si>
    <t>Employee paid sick days per year currently</t>
  </si>
  <si>
    <t>Adhering to local safety codes and bylaws, fines, legal.</t>
  </si>
  <si>
    <t xml:space="preserve">Annual savings from elimination of mixing cups, stir sticks and scales. </t>
  </si>
  <si>
    <t>Annual dollar savings from elimination of dispensing cartridges.</t>
  </si>
  <si>
    <t>Annual dollar savings from elimination of solvent and solvent disposal.</t>
  </si>
  <si>
    <t>Annual dollars earned or saved - Miscellaneous (Describe)</t>
  </si>
  <si>
    <t>*This (less impactfull) data is based on "typical costs" as observed from historic Before and After reports</t>
  </si>
  <si>
    <t>Annual labor savings after equipment installation</t>
  </si>
  <si>
    <t>PRIMARY DATA COLLECTION</t>
  </si>
  <si>
    <t>BEFORE</t>
  </si>
  <si>
    <t>AFTER</t>
  </si>
  <si>
    <t xml:space="preserve">   SECTION B. Secondary Assumed Data (Correct as needed)</t>
  </si>
  <si>
    <t>Annual savings from bulk material purchasing</t>
  </si>
  <si>
    <t>Savings from reduced over batching, and shipping container residue</t>
  </si>
  <si>
    <t>Savings from elimination of cartridges, cleaning solvents, hand mixng</t>
  </si>
  <si>
    <t>Sick day savings due to reduced fatigue, accidents and toxin ingestion</t>
  </si>
  <si>
    <t>Revenue from increased production, and part performance/esthetics</t>
  </si>
  <si>
    <t>Savings from reduced warranty returns</t>
  </si>
  <si>
    <t>Research and Development estimated claims amount such as SR &amp; ED.</t>
  </si>
  <si>
    <t xml:space="preserve">Safety code/by law violation fines and other related legal expenses.   </t>
  </si>
  <si>
    <t>Annual Cost of ownership (parts and labor), estimate</t>
  </si>
  <si>
    <t>PRODUCTION RATE PER YEAR</t>
  </si>
  <si>
    <t>Convert from:</t>
  </si>
  <si>
    <t>Converts to:</t>
  </si>
  <si>
    <t>Specific Gravity</t>
  </si>
  <si>
    <t>GRAMS OF MATERIAL REQUIRED PER PART</t>
  </si>
  <si>
    <t>lb(s)</t>
  </si>
  <si>
    <t>COST OF MATERIAL PER LB</t>
  </si>
  <si>
    <t>grams</t>
  </si>
  <si>
    <t>LABOUR RATE PER HOUR</t>
  </si>
  <si>
    <t>us gallons</t>
  </si>
  <si>
    <t>cc's (ml's)</t>
  </si>
  <si>
    <t>cc's</t>
  </si>
  <si>
    <t>MAN HOURS PER WEEK TO PRODUCE</t>
  </si>
  <si>
    <t>litre</t>
  </si>
  <si>
    <t>CURRENT SCRAP RATE DUE TO INADEQUATE DISPENSING</t>
  </si>
  <si>
    <t>lbs</t>
  </si>
  <si>
    <t>ounce(s)-weight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</si>
</sst>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#,##0.000"/>
    <numFmt numFmtId="166" formatCode="#,##0.000000"/>
  </numFmts>
  <fonts count="46">
    <font>
      <sz val="10"/>
      <color indexed="8"/>
      <name val="Arial"/>
    </font>
    <font>
      <b/>
      <sz val="10"/>
      <color indexed="8"/>
      <name val="Arial"/>
    </font>
    <font>
      <b/>
      <sz val="18"/>
      <color indexed="8"/>
      <name val="Arial"/>
    </font>
    <font>
      <sz val="10"/>
      <name val="Arial"/>
    </font>
    <font>
      <b/>
      <sz val="12"/>
      <color indexed="8"/>
      <name val="Arial"/>
    </font>
    <font>
      <b/>
      <sz val="10"/>
      <color indexed="12"/>
      <name val="Arial"/>
    </font>
    <font>
      <sz val="10"/>
      <color indexed="9"/>
      <name val="Arial"/>
    </font>
    <font>
      <sz val="10"/>
      <name val="Arial"/>
    </font>
    <font>
      <b/>
      <sz val="10"/>
      <color indexed="12"/>
      <name val="Arial"/>
    </font>
    <font>
      <b/>
      <sz val="10"/>
      <color rgb="FF0000D4"/>
      <name val="Arial"/>
    </font>
    <font>
      <sz val="14"/>
      <color indexed="8"/>
      <name val="Arial"/>
    </font>
    <font>
      <sz val="10"/>
      <color indexed="8"/>
      <name val="Arial"/>
    </font>
    <font>
      <sz val="10"/>
      <name val="Arial"/>
    </font>
    <font>
      <b/>
      <sz val="14"/>
      <color indexed="8"/>
      <name val="Arial"/>
    </font>
    <font>
      <b/>
      <sz val="12"/>
      <name val="Arial"/>
    </font>
    <font>
      <sz val="12"/>
      <color indexed="8"/>
      <name val="Arial"/>
    </font>
    <font>
      <b/>
      <sz val="12"/>
      <color indexed="9"/>
      <name val="Arial"/>
    </font>
    <font>
      <sz val="10"/>
      <color indexed="9"/>
      <name val="Arial"/>
    </font>
    <font>
      <sz val="20"/>
      <color indexed="9"/>
      <name val="Arial"/>
    </font>
    <font>
      <b/>
      <sz val="10"/>
      <color indexed="9"/>
      <name val="Arial"/>
    </font>
    <font>
      <sz val="10"/>
      <color indexed="12"/>
      <name val="Arial"/>
    </font>
    <font>
      <b/>
      <u/>
      <sz val="7"/>
      <color indexed="12"/>
      <name val="Arial"/>
    </font>
    <font>
      <b/>
      <sz val="10"/>
      <color rgb="FFDD0806"/>
      <name val="Arial"/>
    </font>
    <font>
      <sz val="10"/>
      <color indexed="12"/>
      <name val="Arial"/>
    </font>
    <font>
      <u/>
      <sz val="10"/>
      <color indexed="12"/>
      <name val="Arial"/>
    </font>
    <font>
      <b/>
      <sz val="7"/>
      <color indexed="8"/>
      <name val="Arial"/>
    </font>
    <font>
      <b/>
      <sz val="12"/>
      <name val="Arial"/>
    </font>
    <font>
      <sz val="14"/>
      <name val="Arial"/>
    </font>
    <font>
      <sz val="14"/>
      <name val="Arial"/>
    </font>
    <font>
      <b/>
      <sz val="14"/>
      <name val="Arial"/>
    </font>
    <font>
      <sz val="14"/>
      <color indexed="9"/>
      <name val="Arial"/>
    </font>
    <font>
      <b/>
      <i/>
      <sz val="12"/>
      <color indexed="9"/>
      <name val="Arial"/>
    </font>
    <font>
      <sz val="10"/>
      <color rgb="FF38761D"/>
      <name val="Arial"/>
    </font>
    <font>
      <b/>
      <sz val="8"/>
      <name val="Arial"/>
    </font>
    <font>
      <i/>
      <sz val="10"/>
      <color indexed="9"/>
      <name val="Arial"/>
    </font>
    <font>
      <b/>
      <sz val="10"/>
      <color rgb="FF274E13"/>
      <name val="Arial"/>
    </font>
    <font>
      <sz val="9"/>
      <name val="Arial"/>
    </font>
    <font>
      <b/>
      <i/>
      <sz val="6"/>
      <name val="Arial"/>
    </font>
    <font>
      <sz val="6"/>
      <name val="Arial"/>
    </font>
    <font>
      <sz val="6"/>
      <name val="Arial"/>
    </font>
    <font>
      <i/>
      <sz val="6"/>
      <name val="Arial"/>
    </font>
    <font>
      <sz val="8"/>
      <name val="Verdana"/>
    </font>
    <font>
      <sz val="6"/>
      <color indexed="8"/>
      <name val="Arial"/>
    </font>
    <font>
      <sz val="6"/>
      <color indexed="9"/>
      <name val="Arial"/>
    </font>
    <font>
      <i/>
      <sz val="6"/>
      <color indexed="9"/>
      <name val="Arial"/>
    </font>
    <font>
      <sz val="6"/>
      <color indexed="63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00FF00"/>
        <bgColor rgb="FF00FF00"/>
      </patternFill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11"/>
      </left>
      <right/>
      <top style="medium">
        <color indexed="11"/>
      </top>
      <bottom/>
      <diagonal/>
    </border>
    <border>
      <left/>
      <right/>
      <top style="medium">
        <color indexed="11"/>
      </top>
      <bottom/>
      <diagonal/>
    </border>
    <border>
      <left/>
      <right style="medium">
        <color indexed="11"/>
      </right>
      <top style="medium">
        <color indexed="11"/>
      </top>
      <bottom/>
      <diagonal/>
    </border>
    <border>
      <left style="medium">
        <color indexed="11"/>
      </left>
      <right/>
      <top/>
      <bottom/>
      <diagonal/>
    </border>
    <border>
      <left/>
      <right style="medium">
        <color indexed="11"/>
      </right>
      <top/>
      <bottom/>
      <diagonal/>
    </border>
    <border>
      <left style="medium">
        <color indexed="11"/>
      </left>
      <right/>
      <top/>
      <bottom style="medium">
        <color indexed="11"/>
      </bottom>
      <diagonal/>
    </border>
    <border>
      <left/>
      <right/>
      <top/>
      <bottom style="medium">
        <color indexed="11"/>
      </bottom>
      <diagonal/>
    </border>
    <border>
      <left/>
      <right style="medium">
        <color indexed="11"/>
      </right>
      <top/>
      <bottom style="medium">
        <color indexed="11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4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" fontId="1" fillId="0" borderId="0" xfId="0" applyNumberFormat="1" applyFont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" fontId="10" fillId="3" borderId="0" xfId="0" applyNumberFormat="1" applyFont="1" applyFill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>
      <alignment horizontal="center" vertical="center" wrapText="1"/>
    </xf>
    <xf numFmtId="1" fontId="5" fillId="0" borderId="0" xfId="0" applyNumberFormat="1" applyFont="1" applyAlignment="1">
      <alignment horizontal="left" vertical="center"/>
    </xf>
    <xf numFmtId="0" fontId="0" fillId="3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" fontId="1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1" fontId="18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8" fillId="0" borderId="0" xfId="0" applyNumberFormat="1" applyFont="1" applyAlignment="1">
      <alignment vertical="center"/>
    </xf>
    <xf numFmtId="0" fontId="6" fillId="2" borderId="0" xfId="0" applyFont="1" applyFill="1" applyAlignment="1">
      <alignment vertical="center"/>
    </xf>
    <xf numFmtId="1" fontId="19" fillId="2" borderId="0" xfId="0" applyNumberFormat="1" applyFont="1" applyFill="1" applyAlignment="1">
      <alignment vertical="center"/>
    </xf>
    <xf numFmtId="1" fontId="19" fillId="2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4" fontId="18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1" fontId="18" fillId="0" borderId="2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 wrapText="1"/>
    </xf>
    <xf numFmtId="0" fontId="9" fillId="4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" fontId="1" fillId="5" borderId="3" xfId="0" applyNumberFormat="1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vertical="center"/>
    </xf>
    <xf numFmtId="1" fontId="0" fillId="0" borderId="6" xfId="0" applyNumberFormat="1" applyFont="1" applyBorder="1" applyAlignment="1">
      <alignment vertical="center"/>
    </xf>
    <xf numFmtId="0" fontId="9" fillId="4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" fontId="12" fillId="5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/>
    </xf>
    <xf numFmtId="164" fontId="19" fillId="2" borderId="0" xfId="0" applyNumberFormat="1" applyFont="1" applyFill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/>
    </xf>
    <xf numFmtId="4" fontId="22" fillId="0" borderId="7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65" fontId="12" fillId="5" borderId="3" xfId="0" applyNumberFormat="1" applyFont="1" applyFill="1" applyBorder="1" applyAlignment="1">
      <alignment horizontal="center" vertical="center" wrapText="1"/>
    </xf>
    <xf numFmtId="164" fontId="19" fillId="2" borderId="0" xfId="0" applyNumberFormat="1" applyFont="1" applyFill="1" applyAlignment="1">
      <alignment horizontal="center" vertical="center"/>
    </xf>
    <xf numFmtId="1" fontId="24" fillId="0" borderId="0" xfId="0" applyNumberFormat="1" applyFont="1" applyAlignment="1">
      <alignment vertical="center" wrapText="1"/>
    </xf>
    <xf numFmtId="166" fontId="12" fillId="5" borderId="3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1" fontId="9" fillId="0" borderId="5" xfId="0" applyNumberFormat="1" applyFont="1" applyBorder="1" applyAlignment="1">
      <alignment horizontal="center" vertical="center"/>
    </xf>
    <xf numFmtId="4" fontId="22" fillId="0" borderId="5" xfId="0" applyNumberFormat="1" applyFont="1" applyBorder="1" applyAlignment="1">
      <alignment horizontal="center" vertical="center"/>
    </xf>
    <xf numFmtId="0" fontId="30" fillId="0" borderId="0" xfId="0" applyFont="1" applyAlignment="1"/>
    <xf numFmtId="0" fontId="31" fillId="2" borderId="0" xfId="0" applyFont="1" applyFill="1" applyAlignment="1">
      <alignment horizontal="left"/>
    </xf>
    <xf numFmtId="4" fontId="0" fillId="0" borderId="0" xfId="0" applyNumberFormat="1" applyFont="1" applyAlignment="1">
      <alignment horizontal="center" vertical="center"/>
    </xf>
    <xf numFmtId="0" fontId="17" fillId="2" borderId="0" xfId="0" applyFont="1" applyFill="1" applyAlignment="1"/>
    <xf numFmtId="1" fontId="30" fillId="2" borderId="0" xfId="0" applyNumberFormat="1" applyFont="1" applyFill="1" applyAlignment="1">
      <alignment horizontal="center"/>
    </xf>
    <xf numFmtId="0" fontId="12" fillId="2" borderId="0" xfId="0" applyFont="1" applyFill="1" applyAlignment="1"/>
    <xf numFmtId="0" fontId="32" fillId="2" borderId="0" xfId="0" applyFont="1" applyFill="1" applyAlignment="1"/>
    <xf numFmtId="0" fontId="34" fillId="2" borderId="0" xfId="0" applyFont="1" applyFill="1" applyAlignment="1">
      <alignment vertical="center"/>
    </xf>
    <xf numFmtId="164" fontId="34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164" fontId="35" fillId="6" borderId="8" xfId="0" applyNumberFormat="1" applyFont="1" applyFill="1" applyBorder="1" applyAlignment="1">
      <alignment horizontal="center" vertical="center" wrapText="1"/>
    </xf>
    <xf numFmtId="4" fontId="35" fillId="6" borderId="9" xfId="0" applyNumberFormat="1" applyFont="1" applyFill="1" applyBorder="1" applyAlignment="1">
      <alignment horizontal="center" vertical="center" wrapText="1"/>
    </xf>
    <xf numFmtId="164" fontId="35" fillId="6" borderId="10" xfId="0" applyNumberFormat="1" applyFont="1" applyFill="1" applyBorder="1" applyAlignment="1">
      <alignment horizontal="center" vertical="center" wrapText="1"/>
    </xf>
    <xf numFmtId="0" fontId="38" fillId="3" borderId="0" xfId="0" applyFont="1" applyFill="1" applyAlignment="1">
      <alignment vertical="center"/>
    </xf>
    <xf numFmtId="1" fontId="16" fillId="2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2" borderId="0" xfId="0" applyFont="1" applyFill="1" applyAlignment="1">
      <alignment vertical="center"/>
    </xf>
    <xf numFmtId="0" fontId="44" fillId="2" borderId="0" xfId="0" applyFont="1" applyFill="1" applyAlignment="1">
      <alignment vertical="center"/>
    </xf>
    <xf numFmtId="164" fontId="44" fillId="2" borderId="0" xfId="0" applyNumberFormat="1" applyFont="1" applyFill="1" applyAlignment="1">
      <alignment horizontal="center" vertical="center"/>
    </xf>
    <xf numFmtId="0" fontId="45" fillId="2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4" fillId="2" borderId="0" xfId="0" applyFont="1" applyFill="1" applyAlignment="1">
      <alignment horizontal="left" vertical="center"/>
    </xf>
    <xf numFmtId="0" fontId="42" fillId="0" borderId="0" xfId="0" applyFont="1" applyAlignment="1">
      <alignment horizontal="center"/>
    </xf>
    <xf numFmtId="0" fontId="3" fillId="7" borderId="0" xfId="0" applyFont="1" applyFill="1" applyBorder="1" applyAlignment="1">
      <alignment vertical="center"/>
    </xf>
    <xf numFmtId="0" fontId="35" fillId="3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38" fillId="7" borderId="0" xfId="0" applyFont="1" applyFill="1" applyBorder="1" applyAlignment="1">
      <alignment vertical="center"/>
    </xf>
    <xf numFmtId="0" fontId="38" fillId="3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7" borderId="11" xfId="0" applyFont="1" applyFill="1" applyBorder="1" applyAlignment="1">
      <alignment vertical="center"/>
    </xf>
    <xf numFmtId="0" fontId="26" fillId="7" borderId="12" xfId="0" applyFont="1" applyFill="1" applyBorder="1" applyAlignment="1">
      <alignment horizontal="left"/>
    </xf>
    <xf numFmtId="0" fontId="27" fillId="7" borderId="12" xfId="0" applyFont="1" applyFill="1" applyBorder="1" applyAlignment="1"/>
    <xf numFmtId="0" fontId="28" fillId="7" borderId="12" xfId="0" applyFont="1" applyFill="1" applyBorder="1" applyAlignment="1"/>
    <xf numFmtId="1" fontId="29" fillId="7" borderId="12" xfId="0" applyNumberFormat="1" applyFont="1" applyFill="1" applyBorder="1" applyAlignment="1">
      <alignment horizontal="center" wrapText="1"/>
    </xf>
    <xf numFmtId="0" fontId="28" fillId="7" borderId="13" xfId="0" applyFont="1" applyFill="1" applyBorder="1" applyAlignment="1"/>
    <xf numFmtId="0" fontId="33" fillId="7" borderId="14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vertical="center"/>
    </xf>
    <xf numFmtId="1" fontId="36" fillId="7" borderId="14" xfId="0" applyNumberFormat="1" applyFon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vertical="center"/>
    </xf>
    <xf numFmtId="0" fontId="40" fillId="7" borderId="14" xfId="0" applyFont="1" applyFill="1" applyBorder="1" applyAlignment="1">
      <alignment horizontal="center" vertical="center" wrapText="1"/>
    </xf>
    <xf numFmtId="0" fontId="38" fillId="3" borderId="14" xfId="0" applyFont="1" applyFill="1" applyBorder="1" applyAlignment="1">
      <alignment vertical="center"/>
    </xf>
    <xf numFmtId="0" fontId="38" fillId="3" borderId="15" xfId="0" applyFont="1" applyFill="1" applyBorder="1" applyAlignment="1">
      <alignment horizontal="left" vertical="center" wrapText="1"/>
    </xf>
    <xf numFmtId="0" fontId="38" fillId="3" borderId="15" xfId="0" applyFont="1" applyFill="1" applyBorder="1" applyAlignment="1">
      <alignment vertical="center"/>
    </xf>
    <xf numFmtId="0" fontId="42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342900</xdr:rowOff>
    </xdr:from>
    <xdr:ext cx="16668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5"/>
  <sheetViews>
    <sheetView showGridLines="0" tabSelected="1" topLeftCell="A6" zoomScale="200" workbookViewId="0">
      <selection activeCellId="1" sqref="A25:G25 A1:A1048576"/>
    </sheetView>
  </sheetViews>
  <sheetFormatPr baseColWidth="10" defaultColWidth="17.33203125" defaultRowHeight="15.75" customHeight="1"/>
  <cols>
    <col min="1" max="1" width="2.5" style="65" customWidth="1"/>
    <col min="2" max="2" width="3.83203125" customWidth="1"/>
    <col min="3" max="3" width="56.1640625" customWidth="1"/>
    <col min="4" max="4" width="14.5" customWidth="1"/>
    <col min="5" max="5" width="7.6640625" customWidth="1"/>
    <col min="6" max="6" width="15" customWidth="1"/>
    <col min="7" max="7" width="3" customWidth="1"/>
    <col min="8" max="13" width="0.5" customWidth="1"/>
  </cols>
  <sheetData>
    <row r="1" spans="2:13" ht="108" customHeight="1">
      <c r="B1" s="1"/>
      <c r="C1" s="2" t="s">
        <v>15</v>
      </c>
      <c r="E1" s="3"/>
      <c r="F1" s="4"/>
      <c r="H1" s="5"/>
      <c r="I1" s="5"/>
      <c r="J1" s="5"/>
      <c r="K1" s="5"/>
      <c r="L1" s="5"/>
      <c r="M1" s="5"/>
    </row>
    <row r="2" spans="2:13" ht="18" customHeight="1">
      <c r="B2" s="6"/>
      <c r="C2" s="8" t="s">
        <v>16</v>
      </c>
      <c r="D2" s="11"/>
      <c r="E2" s="13" t="s">
        <v>20</v>
      </c>
      <c r="F2" s="15"/>
      <c r="G2" s="16"/>
      <c r="H2" s="16"/>
      <c r="I2" s="16"/>
      <c r="J2" s="5"/>
      <c r="K2" s="5"/>
      <c r="L2" s="5"/>
      <c r="M2" s="5"/>
    </row>
    <row r="3" spans="2:13" ht="18" customHeight="1">
      <c r="C3" s="8" t="s">
        <v>22</v>
      </c>
      <c r="D3" s="18">
        <v>25000</v>
      </c>
      <c r="E3" s="13" t="s">
        <v>23</v>
      </c>
      <c r="F3" s="23" t="s">
        <v>24</v>
      </c>
      <c r="G3" s="16"/>
      <c r="H3" s="16"/>
      <c r="I3" s="16"/>
      <c r="J3" s="5"/>
      <c r="K3" s="5"/>
      <c r="L3" s="25"/>
      <c r="M3" s="25"/>
    </row>
    <row r="4" spans="2:13" ht="56.25" customHeight="1">
      <c r="B4" s="28"/>
      <c r="D4" s="30"/>
      <c r="E4" s="30"/>
      <c r="F4" s="32"/>
      <c r="G4" s="16"/>
      <c r="H4" s="16"/>
      <c r="I4" s="16"/>
      <c r="J4" s="25"/>
      <c r="K4" s="25"/>
      <c r="L4" s="25"/>
      <c r="M4" s="25"/>
    </row>
    <row r="5" spans="2:13" ht="14.25" customHeight="1">
      <c r="C5" s="33" t="s">
        <v>33</v>
      </c>
      <c r="D5" s="34" t="s">
        <v>34</v>
      </c>
      <c r="E5" s="35"/>
      <c r="F5" s="37" t="s">
        <v>35</v>
      </c>
      <c r="G5" s="16"/>
      <c r="H5" s="16"/>
      <c r="I5" s="112" t="s">
        <v>36</v>
      </c>
      <c r="J5" s="113"/>
      <c r="K5" s="40"/>
      <c r="L5" s="12"/>
      <c r="M5" s="12"/>
    </row>
    <row r="6" spans="2:13" ht="7.5" customHeight="1">
      <c r="B6" s="41"/>
      <c r="D6" s="46"/>
      <c r="E6" s="32"/>
      <c r="F6" s="47"/>
      <c r="G6" s="16"/>
      <c r="H6" s="16"/>
      <c r="I6" s="49"/>
      <c r="J6" s="50"/>
      <c r="K6" s="51"/>
      <c r="L6" s="12"/>
      <c r="M6" s="12"/>
    </row>
    <row r="7" spans="2:13" ht="18" customHeight="1">
      <c r="B7" s="54">
        <v>1</v>
      </c>
      <c r="C7" s="56" t="s">
        <v>46</v>
      </c>
      <c r="D7" s="58">
        <v>1000</v>
      </c>
      <c r="E7" s="59"/>
      <c r="F7" s="58">
        <v>1000</v>
      </c>
      <c r="G7" s="49">
        <f>F7</f>
        <v>1000</v>
      </c>
      <c r="H7" s="49"/>
      <c r="I7" s="49"/>
      <c r="J7" s="62" t="s">
        <v>21</v>
      </c>
      <c r="K7" s="64">
        <f>'ASSUMED DATA'!C2</f>
        <v>0</v>
      </c>
      <c r="L7" s="12"/>
      <c r="M7" s="12"/>
    </row>
    <row r="8" spans="2:13" ht="18" customHeight="1">
      <c r="B8" s="54">
        <v>2</v>
      </c>
      <c r="C8" s="56" t="s">
        <v>50</v>
      </c>
      <c r="D8" s="58">
        <v>1000</v>
      </c>
      <c r="E8" s="71" t="str">
        <f>HYPERLINK("https://docs.google.com/a/dispenserite.ca/spreadsheets/d/1-qVGgCaCkDGO0Ei-UjkEMTZ1TqpT0BFIptLncc6vjyI/edit#gid=827694996","CONVERT")</f>
        <v>CONVERT</v>
      </c>
      <c r="F8" s="72">
        <v>1000</v>
      </c>
      <c r="G8" s="16"/>
      <c r="H8" s="16"/>
      <c r="I8" s="49"/>
      <c r="J8" s="62" t="s">
        <v>25</v>
      </c>
      <c r="K8" s="64">
        <f>'ASSUMED DATA'!C3</f>
        <v>4</v>
      </c>
      <c r="L8" s="12"/>
      <c r="M8" s="12"/>
    </row>
    <row r="9" spans="2:13" ht="18" customHeight="1">
      <c r="B9" s="54">
        <v>3</v>
      </c>
      <c r="C9" s="74" t="s">
        <v>52</v>
      </c>
      <c r="D9" s="18">
        <v>8</v>
      </c>
      <c r="E9" s="59"/>
      <c r="F9" s="18">
        <v>8</v>
      </c>
      <c r="G9" s="49"/>
      <c r="H9" s="49"/>
      <c r="I9" s="49"/>
      <c r="J9" s="62" t="s">
        <v>26</v>
      </c>
      <c r="K9" s="76">
        <f>'ASSUMED DATA'!C4</f>
        <v>0</v>
      </c>
      <c r="L9" s="12"/>
      <c r="M9" s="12"/>
    </row>
    <row r="10" spans="2:13" ht="18" customHeight="1">
      <c r="B10" s="54">
        <v>4</v>
      </c>
      <c r="C10" s="56" t="s">
        <v>54</v>
      </c>
      <c r="D10" s="18">
        <v>16</v>
      </c>
      <c r="E10" s="59"/>
      <c r="F10" s="78">
        <f>D10</f>
        <v>16</v>
      </c>
      <c r="G10" s="16"/>
      <c r="H10" s="16"/>
      <c r="I10" s="49"/>
      <c r="J10" s="62" t="s">
        <v>27</v>
      </c>
      <c r="K10" s="76">
        <f>'ASSUMED DATA'!C5</f>
        <v>250</v>
      </c>
      <c r="L10" s="12"/>
      <c r="M10" s="12"/>
    </row>
    <row r="11" spans="2:13" ht="18" customHeight="1">
      <c r="B11" s="54">
        <v>5</v>
      </c>
      <c r="C11" s="74" t="s">
        <v>58</v>
      </c>
      <c r="D11" s="58">
        <v>40</v>
      </c>
      <c r="E11" s="59"/>
      <c r="F11" s="58">
        <v>5</v>
      </c>
      <c r="G11" s="49"/>
      <c r="H11" s="49"/>
      <c r="I11" s="49"/>
      <c r="J11" s="62" t="s">
        <v>28</v>
      </c>
      <c r="K11" s="76">
        <f>'ASSUMED DATA'!C6</f>
        <v>0</v>
      </c>
      <c r="L11" s="12"/>
      <c r="M11" s="12"/>
    </row>
    <row r="12" spans="2:13" ht="18" customHeight="1">
      <c r="B12" s="54">
        <v>6</v>
      </c>
      <c r="C12" s="80" t="s">
        <v>60</v>
      </c>
      <c r="D12" s="82">
        <v>0.1</v>
      </c>
      <c r="E12" s="59"/>
      <c r="F12" s="83">
        <v>0.01</v>
      </c>
      <c r="G12" s="49"/>
      <c r="H12" s="49"/>
      <c r="I12" s="49"/>
      <c r="J12" s="62" t="s">
        <v>29</v>
      </c>
      <c r="K12" s="76">
        <f>'ASSUMED DATA'!C7</f>
        <v>200</v>
      </c>
      <c r="L12" s="12"/>
      <c r="M12" s="12"/>
    </row>
    <row r="13" spans="2:13" ht="18" customHeight="1">
      <c r="B13" s="54">
        <v>7</v>
      </c>
      <c r="C13" s="74" t="s">
        <v>0</v>
      </c>
      <c r="D13" s="85"/>
      <c r="E13" s="59"/>
      <c r="F13" s="18">
        <v>10</v>
      </c>
      <c r="G13" s="49"/>
      <c r="H13" s="49"/>
      <c r="I13" s="49"/>
      <c r="J13" s="62" t="s">
        <v>30</v>
      </c>
      <c r="K13" s="87">
        <f>'ASSUMED DATA'!C8</f>
        <v>0</v>
      </c>
      <c r="L13" s="12"/>
      <c r="M13" s="12"/>
    </row>
    <row r="14" spans="2:13" ht="21" customHeight="1">
      <c r="B14" s="54">
        <v>8</v>
      </c>
      <c r="C14" s="88" t="str">
        <f>HYPERLINK("https://docs.google.com/a/dispenserite.ca/spreadsheets/d/1-qVGgCaCkDGO0Ei-UjkEMTZ1TqpT0BFIptLncc6vjyI/edit#gid=1693011680","ASSUMED DATA (CLICK HERE)")</f>
        <v>ASSUMED DATA (CLICK HERE)</v>
      </c>
      <c r="D14" s="91"/>
      <c r="E14" s="32"/>
      <c r="F14" s="93"/>
      <c r="G14" s="16"/>
      <c r="H14" s="32"/>
      <c r="I14" s="49"/>
      <c r="J14" s="40"/>
      <c r="K14" s="40"/>
      <c r="L14" s="94"/>
      <c r="M14" s="94"/>
    </row>
    <row r="15" spans="2:13" ht="21" customHeight="1" thickBot="1">
      <c r="B15" s="54"/>
      <c r="C15" s="56"/>
      <c r="D15" s="91"/>
      <c r="E15" s="32"/>
      <c r="F15" s="128"/>
      <c r="G15" s="16"/>
      <c r="H15" s="32"/>
      <c r="I15" s="49"/>
      <c r="J15" s="40"/>
      <c r="K15" s="40"/>
      <c r="L15" s="94"/>
      <c r="M15" s="94"/>
    </row>
    <row r="16" spans="2:13" ht="25.5" customHeight="1">
      <c r="B16" s="129"/>
      <c r="C16" s="130" t="s">
        <v>7</v>
      </c>
      <c r="D16" s="131"/>
      <c r="E16" s="132"/>
      <c r="F16" s="133"/>
      <c r="G16" s="134"/>
      <c r="H16" s="97"/>
      <c r="I16" s="98" t="s">
        <v>9</v>
      </c>
      <c r="J16" s="100"/>
      <c r="K16" s="101"/>
      <c r="L16" s="102"/>
      <c r="M16" s="103"/>
    </row>
    <row r="17" spans="2:13" ht="12">
      <c r="B17" s="135"/>
      <c r="C17" s="122"/>
      <c r="D17" s="122"/>
      <c r="E17" s="122"/>
      <c r="F17" s="122"/>
      <c r="G17" s="136"/>
      <c r="H17" s="12"/>
      <c r="I17" s="49"/>
      <c r="J17" s="104" t="s">
        <v>32</v>
      </c>
      <c r="K17" s="105">
        <f>-((F11*D10)*52)+((D11*D10)*52)</f>
        <v>29120</v>
      </c>
      <c r="L17" s="106"/>
      <c r="M17" s="107"/>
    </row>
    <row r="18" spans="2:13" ht="12">
      <c r="B18" s="135"/>
      <c r="C18" s="123" t="s">
        <v>10</v>
      </c>
      <c r="D18" s="124"/>
      <c r="E18" s="124"/>
      <c r="F18" s="108">
        <f>SUM(K17:K23)-K24</f>
        <v>31024.057268722467</v>
      </c>
      <c r="G18" s="136"/>
      <c r="H18" s="12"/>
      <c r="I18" s="49"/>
      <c r="J18" s="104" t="s">
        <v>37</v>
      </c>
      <c r="K18" s="105">
        <f>(((D9/454)*D7)*D8)-(((F9/454)*D7)*D8)</f>
        <v>0</v>
      </c>
      <c r="L18" s="106"/>
      <c r="M18" s="107"/>
    </row>
    <row r="19" spans="2:13" ht="12">
      <c r="B19" s="135"/>
      <c r="C19" s="123" t="s">
        <v>11</v>
      </c>
      <c r="D19" s="124"/>
      <c r="E19" s="124"/>
      <c r="F19" s="109">
        <f>(D3/F18)*12</f>
        <v>9.6699151049611771</v>
      </c>
      <c r="G19" s="136"/>
      <c r="H19" s="12"/>
      <c r="I19" s="49"/>
      <c r="J19" s="104" t="s">
        <v>38</v>
      </c>
      <c r="K19" s="105">
        <f>((((D8*D7)*D9)/454)*1.05)-(((D8*D7)*D9)/454)</f>
        <v>881.05726872246669</v>
      </c>
      <c r="L19" s="106"/>
      <c r="M19" s="107"/>
    </row>
    <row r="20" spans="2:13" ht="12">
      <c r="B20" s="137"/>
      <c r="C20" s="123" t="s">
        <v>12</v>
      </c>
      <c r="D20" s="124"/>
      <c r="E20" s="124"/>
      <c r="F20" s="110">
        <f>(F18/220)*7</f>
        <v>987.12909491389678</v>
      </c>
      <c r="G20" s="136"/>
      <c r="H20" s="12"/>
      <c r="I20" s="49"/>
      <c r="J20" s="104" t="s">
        <v>39</v>
      </c>
      <c r="K20" s="105">
        <f>K10+K11+K12</f>
        <v>450</v>
      </c>
      <c r="L20" s="106"/>
      <c r="M20" s="107"/>
    </row>
    <row r="21" spans="2:13" ht="1.5" customHeight="1">
      <c r="B21" s="138"/>
      <c r="C21" s="125"/>
      <c r="D21" s="125"/>
      <c r="E21" s="125"/>
      <c r="F21" s="125"/>
      <c r="G21" s="139"/>
      <c r="H21" s="12"/>
      <c r="I21" s="49"/>
      <c r="J21" s="104" t="s">
        <v>40</v>
      </c>
      <c r="K21" s="105">
        <f>(K8*7)*D10</f>
        <v>448</v>
      </c>
      <c r="L21" s="106"/>
      <c r="M21" s="107"/>
    </row>
    <row r="22" spans="2:13" ht="32" customHeight="1">
      <c r="B22" s="140"/>
      <c r="C22" s="125"/>
      <c r="D22" s="125"/>
      <c r="E22" s="125"/>
      <c r="F22" s="125"/>
      <c r="G22" s="139"/>
      <c r="H22" s="12"/>
      <c r="I22" s="49"/>
      <c r="J22" s="104" t="s">
        <v>41</v>
      </c>
      <c r="K22" s="105">
        <f>((F13*0.25)*F7)-((F13*0.25)*D7)</f>
        <v>0</v>
      </c>
      <c r="L22" s="106"/>
      <c r="M22" s="107"/>
    </row>
    <row r="23" spans="2:13" s="119" customFormat="1" ht="10" customHeight="1">
      <c r="B23" s="141"/>
      <c r="C23" s="126" t="s">
        <v>13</v>
      </c>
      <c r="D23" s="127"/>
      <c r="E23" s="127"/>
      <c r="F23" s="127"/>
      <c r="G23" s="142"/>
      <c r="H23" s="114"/>
      <c r="I23" s="115"/>
      <c r="J23" s="116" t="s">
        <v>42</v>
      </c>
      <c r="K23" s="117">
        <f>(F13*0.75)*(D7*D12)</f>
        <v>750</v>
      </c>
      <c r="L23" s="111"/>
      <c r="M23" s="118"/>
    </row>
    <row r="24" spans="2:13" s="119" customFormat="1" ht="3" customHeight="1">
      <c r="B24" s="140"/>
      <c r="C24" s="125"/>
      <c r="D24" s="125"/>
      <c r="E24" s="125"/>
      <c r="F24" s="125"/>
      <c r="G24" s="143"/>
      <c r="H24" s="114"/>
      <c r="I24" s="115"/>
      <c r="J24" s="120" t="s">
        <v>45</v>
      </c>
      <c r="K24" s="117">
        <f>D3*0.025</f>
        <v>625</v>
      </c>
      <c r="L24" s="111"/>
      <c r="M24" s="118"/>
    </row>
    <row r="25" spans="2:13" s="119" customFormat="1" ht="10" customHeight="1" thickBot="1">
      <c r="B25" s="144" t="s">
        <v>14</v>
      </c>
      <c r="C25" s="145"/>
      <c r="D25" s="145"/>
      <c r="E25" s="145"/>
      <c r="F25" s="145"/>
      <c r="G25" s="146"/>
      <c r="H25" s="121"/>
      <c r="I25" s="121"/>
      <c r="J25" s="121"/>
      <c r="K25" s="121"/>
      <c r="L25" s="121"/>
      <c r="M25" s="121"/>
    </row>
  </sheetData>
  <mergeCells count="6">
    <mergeCell ref="I5:J5"/>
    <mergeCell ref="C23:F23"/>
    <mergeCell ref="B25:G25"/>
    <mergeCell ref="C18:E18"/>
    <mergeCell ref="C19:E19"/>
    <mergeCell ref="C20:E20"/>
  </mergeCells>
  <phoneticPr fontId="4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16"/>
  <sheetViews>
    <sheetView zoomScale="200" workbookViewId="0"/>
  </sheetViews>
  <sheetFormatPr baseColWidth="10" defaultColWidth="17.33203125" defaultRowHeight="15.75" customHeight="1"/>
  <cols>
    <col min="1" max="1" width="4.6640625" customWidth="1"/>
    <col min="2" max="2" width="84.83203125" customWidth="1"/>
    <col min="3" max="3" width="13.33203125" customWidth="1"/>
  </cols>
  <sheetData>
    <row r="1" spans="1:4" ht="40" customHeight="1">
      <c r="A1" s="7"/>
      <c r="B1" s="7" t="s">
        <v>17</v>
      </c>
      <c r="C1" s="10" t="s">
        <v>18</v>
      </c>
      <c r="D1" s="12"/>
    </row>
    <row r="2" spans="1:4">
      <c r="A2" s="14">
        <v>1</v>
      </c>
      <c r="B2" s="17" t="s">
        <v>21</v>
      </c>
      <c r="C2" s="19">
        <v>0</v>
      </c>
      <c r="D2" s="12"/>
    </row>
    <row r="3" spans="1:4">
      <c r="A3" s="14">
        <v>2</v>
      </c>
      <c r="B3" s="17" t="s">
        <v>25</v>
      </c>
      <c r="C3" s="19">
        <v>4</v>
      </c>
      <c r="D3" s="12"/>
    </row>
    <row r="4" spans="1:4">
      <c r="A4" s="14">
        <v>3</v>
      </c>
      <c r="B4" s="17" t="s">
        <v>26</v>
      </c>
      <c r="C4" s="20">
        <v>0</v>
      </c>
      <c r="D4" s="12"/>
    </row>
    <row r="5" spans="1:4">
      <c r="A5" s="14">
        <v>4</v>
      </c>
      <c r="B5" s="17" t="s">
        <v>27</v>
      </c>
      <c r="C5" s="20">
        <v>250</v>
      </c>
      <c r="D5" s="12"/>
    </row>
    <row r="6" spans="1:4">
      <c r="A6" s="14">
        <v>5</v>
      </c>
      <c r="B6" s="17" t="s">
        <v>28</v>
      </c>
      <c r="C6" s="20">
        <v>0</v>
      </c>
      <c r="D6" s="12"/>
    </row>
    <row r="7" spans="1:4">
      <c r="A7" s="14">
        <v>6</v>
      </c>
      <c r="B7" s="17" t="s">
        <v>29</v>
      </c>
      <c r="C7" s="20">
        <v>200</v>
      </c>
      <c r="D7" s="12"/>
    </row>
    <row r="8" spans="1:4">
      <c r="A8" s="14">
        <v>7</v>
      </c>
      <c r="B8" s="17" t="s">
        <v>30</v>
      </c>
      <c r="C8" s="22">
        <v>0</v>
      </c>
      <c r="D8" s="12"/>
    </row>
    <row r="9" spans="1:4">
      <c r="A9" s="24"/>
      <c r="B9" s="24"/>
    </row>
    <row r="10" spans="1:4">
      <c r="A10" s="24"/>
      <c r="B10" s="24"/>
    </row>
    <row r="11" spans="1:4">
      <c r="A11" s="24"/>
      <c r="B11" s="24"/>
    </row>
    <row r="12" spans="1:4">
      <c r="A12" s="26"/>
      <c r="B12" s="26" t="s">
        <v>31</v>
      </c>
    </row>
    <row r="13" spans="1:4">
      <c r="A13" s="24"/>
      <c r="B13" s="24"/>
    </row>
    <row r="14" spans="1:4">
      <c r="A14" s="24"/>
      <c r="B14" s="24"/>
    </row>
    <row r="15" spans="1:4">
      <c r="A15" s="24"/>
      <c r="B15" s="24"/>
    </row>
    <row r="16" spans="1:4">
      <c r="A16" s="24"/>
      <c r="B16" s="24"/>
    </row>
  </sheetData>
  <phoneticPr fontId="4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11"/>
  <sheetViews>
    <sheetView zoomScale="200" workbookViewId="0">
      <selection activeCell="C9" sqref="C9"/>
    </sheetView>
  </sheetViews>
  <sheetFormatPr baseColWidth="10" defaultColWidth="17.33203125" defaultRowHeight="15.75" customHeight="1"/>
  <cols>
    <col min="1" max="1" width="5.33203125" customWidth="1"/>
    <col min="2" max="2" width="78.1640625" customWidth="1"/>
    <col min="3" max="3" width="17.83203125" customWidth="1"/>
  </cols>
  <sheetData>
    <row r="1" spans="1:26" ht="41.25" customHeight="1">
      <c r="A1" s="9"/>
      <c r="B1" s="9" t="s">
        <v>19</v>
      </c>
      <c r="C1" s="2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2">
      <c r="A2" s="29">
        <v>1</v>
      </c>
      <c r="B2" s="31" t="s">
        <v>32</v>
      </c>
      <c r="C2" s="36">
        <f>'BEFORE AND AFTER'!K17</f>
        <v>29120</v>
      </c>
    </row>
    <row r="3" spans="1:26" ht="12">
      <c r="A3" s="38">
        <v>2</v>
      </c>
      <c r="B3" s="39" t="s">
        <v>37</v>
      </c>
      <c r="C3" s="36">
        <f>'BEFORE AND AFTER'!K18</f>
        <v>0</v>
      </c>
    </row>
    <row r="4" spans="1:26" ht="12">
      <c r="A4" s="29">
        <v>3</v>
      </c>
      <c r="B4" s="31" t="s">
        <v>38</v>
      </c>
      <c r="C4" s="36">
        <f>'BEFORE AND AFTER'!K19</f>
        <v>881.05726872246669</v>
      </c>
    </row>
    <row r="5" spans="1:26" ht="12">
      <c r="A5" s="29">
        <v>4</v>
      </c>
      <c r="B5" s="31" t="s">
        <v>39</v>
      </c>
      <c r="C5" s="36">
        <f>'BEFORE AND AFTER'!K20</f>
        <v>450</v>
      </c>
    </row>
    <row r="6" spans="1:26" ht="12">
      <c r="A6" s="38">
        <v>5</v>
      </c>
      <c r="B6" s="31" t="s">
        <v>40</v>
      </c>
      <c r="C6" s="36">
        <f>'BEFORE AND AFTER'!K21</f>
        <v>448</v>
      </c>
    </row>
    <row r="7" spans="1:26" ht="12">
      <c r="A7" s="29">
        <v>6</v>
      </c>
      <c r="B7" s="31" t="s">
        <v>41</v>
      </c>
      <c r="C7" s="36">
        <f>'BEFORE AND AFTER'!K22</f>
        <v>0</v>
      </c>
    </row>
    <row r="8" spans="1:26" ht="12">
      <c r="A8" s="29">
        <v>7</v>
      </c>
      <c r="B8" s="31" t="s">
        <v>42</v>
      </c>
      <c r="C8" s="36">
        <f>'BEFORE AND AFTER'!K23</f>
        <v>750</v>
      </c>
    </row>
    <row r="9" spans="1:26" ht="12">
      <c r="A9" s="38">
        <v>8</v>
      </c>
      <c r="B9" s="31" t="s">
        <v>43</v>
      </c>
      <c r="C9" s="36"/>
    </row>
    <row r="10" spans="1:26" ht="12">
      <c r="A10" s="29">
        <v>9</v>
      </c>
      <c r="B10" s="31" t="s">
        <v>44</v>
      </c>
      <c r="C10" s="36"/>
    </row>
    <row r="11" spans="1:26" ht="12">
      <c r="A11" s="29">
        <v>10</v>
      </c>
      <c r="B11" s="52" t="s">
        <v>45</v>
      </c>
      <c r="C11" s="36">
        <f>'BEFORE AND AFTER'!K24</f>
        <v>625</v>
      </c>
    </row>
  </sheetData>
  <phoneticPr fontId="4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23"/>
  <sheetViews>
    <sheetView showGridLines="0" zoomScale="200" workbookViewId="0"/>
  </sheetViews>
  <sheetFormatPr baseColWidth="10" defaultColWidth="17.33203125" defaultRowHeight="15.75" customHeight="1"/>
  <cols>
    <col min="1" max="1" width="1.5" customWidth="1"/>
    <col min="2" max="2" width="13" customWidth="1"/>
    <col min="3" max="3" width="1.6640625" customWidth="1"/>
    <col min="4" max="4" width="16.5" customWidth="1"/>
    <col min="5" max="5" width="2.33203125" customWidth="1"/>
    <col min="6" max="6" width="12.5" customWidth="1"/>
    <col min="7" max="7" width="1.5" customWidth="1"/>
    <col min="8" max="8" width="15.6640625" customWidth="1"/>
    <col min="9" max="9" width="12.83203125" customWidth="1"/>
    <col min="10" max="10" width="1.5" customWidth="1"/>
    <col min="11" max="11" width="16.1640625" customWidth="1"/>
  </cols>
  <sheetData>
    <row r="1" spans="1:11" ht="9.75" customHeight="1">
      <c r="A1" s="25"/>
      <c r="B1" s="42"/>
      <c r="C1" s="25"/>
      <c r="D1" s="25"/>
      <c r="E1" s="25"/>
      <c r="F1" s="43"/>
      <c r="G1" s="25"/>
      <c r="H1" s="25"/>
      <c r="I1" s="25"/>
      <c r="J1" s="25"/>
      <c r="K1" s="25"/>
    </row>
    <row r="2" spans="1:11" ht="18.75" customHeight="1">
      <c r="A2" s="44"/>
      <c r="B2" s="45"/>
      <c r="C2" s="48"/>
      <c r="D2" s="48"/>
      <c r="E2" s="48"/>
      <c r="F2" s="53"/>
      <c r="G2" s="48"/>
      <c r="H2" s="48"/>
      <c r="I2" s="55"/>
      <c r="J2" s="48"/>
      <c r="K2" s="48"/>
    </row>
    <row r="3" spans="1:11" ht="12" customHeight="1">
      <c r="A3" s="44"/>
      <c r="B3" s="57" t="s">
        <v>47</v>
      </c>
      <c r="C3" s="44"/>
      <c r="D3" s="44"/>
      <c r="E3" s="44"/>
      <c r="F3" s="60" t="s">
        <v>48</v>
      </c>
      <c r="G3" s="44"/>
      <c r="H3" s="44"/>
      <c r="I3" s="61">
        <v>1</v>
      </c>
      <c r="J3" s="63"/>
      <c r="K3" s="65" t="s">
        <v>49</v>
      </c>
    </row>
    <row r="4" spans="1:11" ht="6" customHeight="1">
      <c r="A4" s="44"/>
      <c r="B4" s="66"/>
      <c r="C4" s="44"/>
      <c r="D4" s="44"/>
      <c r="E4" s="44"/>
      <c r="F4" s="67"/>
      <c r="G4" s="44"/>
      <c r="H4" s="44"/>
      <c r="I4" s="68"/>
      <c r="J4" s="44"/>
      <c r="K4" s="44"/>
    </row>
    <row r="5" spans="1:11" ht="12" customHeight="1">
      <c r="A5" s="69"/>
      <c r="B5" s="70">
        <v>1</v>
      </c>
      <c r="C5" s="63"/>
      <c r="D5" s="65" t="s">
        <v>51</v>
      </c>
      <c r="E5" s="69"/>
      <c r="F5" s="73">
        <f>B5*454</f>
        <v>454</v>
      </c>
      <c r="G5" s="63"/>
      <c r="H5" s="65" t="s">
        <v>53</v>
      </c>
      <c r="I5" s="44"/>
      <c r="J5" s="44"/>
      <c r="K5" s="44"/>
    </row>
    <row r="6" spans="1:11" ht="5.25" customHeight="1">
      <c r="A6" s="44"/>
      <c r="B6" s="75"/>
      <c r="C6" s="44"/>
      <c r="D6" s="44"/>
      <c r="E6" s="44"/>
      <c r="F6" s="77"/>
      <c r="G6" s="44"/>
      <c r="H6" s="44"/>
      <c r="I6" s="44"/>
      <c r="J6" s="44"/>
      <c r="K6" s="44"/>
    </row>
    <row r="7" spans="1:11" ht="12" customHeight="1">
      <c r="A7" s="69"/>
      <c r="B7" s="57">
        <v>1</v>
      </c>
      <c r="C7" s="63"/>
      <c r="D7" s="65" t="s">
        <v>55</v>
      </c>
      <c r="E7" s="69"/>
      <c r="F7" s="73">
        <f>B7*3785</f>
        <v>3785</v>
      </c>
      <c r="G7" s="63"/>
      <c r="H7" s="65" t="s">
        <v>56</v>
      </c>
      <c r="I7" s="44"/>
      <c r="J7" s="44"/>
      <c r="K7" s="44"/>
    </row>
    <row r="8" spans="1:11" ht="6.75" customHeight="1">
      <c r="A8" s="44"/>
      <c r="B8" s="75"/>
      <c r="C8" s="44"/>
      <c r="D8" s="44"/>
      <c r="E8" s="44"/>
      <c r="F8" s="77"/>
      <c r="G8" s="44"/>
      <c r="H8" s="44"/>
      <c r="I8" s="44"/>
      <c r="J8" s="44"/>
      <c r="K8" s="44"/>
    </row>
    <row r="9" spans="1:11" ht="12" customHeight="1">
      <c r="A9" s="69"/>
      <c r="B9" s="70">
        <v>1</v>
      </c>
      <c r="C9" s="63"/>
      <c r="D9" s="65" t="s">
        <v>53</v>
      </c>
      <c r="E9" s="69"/>
      <c r="F9" s="73">
        <f>B9/I3</f>
        <v>1</v>
      </c>
      <c r="G9" s="63"/>
      <c r="H9" s="65" t="s">
        <v>57</v>
      </c>
      <c r="I9" s="44"/>
      <c r="J9" s="44"/>
      <c r="K9" s="44"/>
    </row>
    <row r="10" spans="1:11" ht="6" customHeight="1">
      <c r="A10" s="44"/>
      <c r="B10" s="75"/>
      <c r="C10" s="44"/>
      <c r="D10" s="44"/>
      <c r="E10" s="44"/>
      <c r="F10" s="77"/>
      <c r="G10" s="44"/>
      <c r="H10" s="44"/>
      <c r="I10" s="44"/>
      <c r="J10" s="79"/>
      <c r="K10" s="79"/>
    </row>
    <row r="11" spans="1:11" ht="12" customHeight="1">
      <c r="A11" s="69"/>
      <c r="B11" s="57">
        <v>1</v>
      </c>
      <c r="C11" s="63"/>
      <c r="D11" s="65" t="s">
        <v>59</v>
      </c>
      <c r="E11" s="69"/>
      <c r="F11" s="73">
        <f>((B11*454)/I3)/1000</f>
        <v>0.45400000000000001</v>
      </c>
      <c r="G11" s="63"/>
      <c r="H11" s="65" t="s">
        <v>61</v>
      </c>
      <c r="I11" s="44"/>
      <c r="J11" s="81"/>
      <c r="K11" s="81"/>
    </row>
    <row r="12" spans="1:11" ht="6" customHeight="1">
      <c r="A12" s="44"/>
      <c r="B12" s="75"/>
      <c r="C12" s="44"/>
      <c r="D12" s="44"/>
      <c r="E12" s="44"/>
      <c r="F12" s="77"/>
      <c r="G12" s="44"/>
      <c r="H12" s="44"/>
      <c r="I12" s="44"/>
      <c r="J12" s="44"/>
      <c r="K12" s="44"/>
    </row>
    <row r="13" spans="1:11" ht="12" customHeight="1">
      <c r="A13" s="69"/>
      <c r="B13" s="70">
        <v>1</v>
      </c>
      <c r="C13" s="63"/>
      <c r="D13" s="65" t="s">
        <v>62</v>
      </c>
      <c r="E13" s="69"/>
      <c r="F13" s="73">
        <f>B13*28.35</f>
        <v>28.35</v>
      </c>
      <c r="G13" s="63"/>
      <c r="H13" s="65" t="s">
        <v>53</v>
      </c>
      <c r="I13" s="44"/>
      <c r="J13" s="44"/>
      <c r="K13" s="44"/>
    </row>
    <row r="14" spans="1:11" ht="6" customHeight="1">
      <c r="A14" s="44"/>
      <c r="B14" s="75"/>
      <c r="C14" s="44"/>
      <c r="D14" s="44"/>
      <c r="E14" s="44"/>
      <c r="F14" s="84"/>
      <c r="G14" s="44"/>
      <c r="H14" s="44"/>
      <c r="I14" s="44"/>
      <c r="J14" s="44"/>
      <c r="K14" s="44"/>
    </row>
    <row r="15" spans="1:11" ht="12" customHeight="1">
      <c r="A15" s="69"/>
      <c r="B15" s="57">
        <v>0</v>
      </c>
      <c r="C15" s="63"/>
      <c r="D15" s="65" t="s">
        <v>1</v>
      </c>
      <c r="E15" s="69"/>
      <c r="F15" s="86">
        <f>B15*0.001</f>
        <v>0</v>
      </c>
      <c r="G15" s="63"/>
      <c r="H15" s="65" t="s">
        <v>2</v>
      </c>
      <c r="I15" s="44"/>
      <c r="J15" s="44"/>
      <c r="K15" s="44"/>
    </row>
    <row r="16" spans="1:11" ht="6.75" customHeight="1">
      <c r="A16" s="44"/>
      <c r="B16" s="75"/>
      <c r="C16" s="44"/>
      <c r="D16" s="44"/>
      <c r="E16" s="44"/>
      <c r="F16" s="84"/>
      <c r="G16" s="44"/>
      <c r="H16" s="44"/>
      <c r="I16" s="44"/>
      <c r="J16" s="44"/>
      <c r="K16" s="44"/>
    </row>
    <row r="17" spans="1:11" ht="12" customHeight="1">
      <c r="A17" s="69"/>
      <c r="B17" s="70">
        <v>1</v>
      </c>
      <c r="C17" s="63"/>
      <c r="D17" s="65" t="s">
        <v>3</v>
      </c>
      <c r="E17" s="69"/>
      <c r="F17" s="89">
        <f>B17*0.000001</f>
        <v>9.9999999999999995E-7</v>
      </c>
      <c r="G17" s="63"/>
      <c r="H17" s="65" t="s">
        <v>2</v>
      </c>
      <c r="I17" s="90"/>
      <c r="J17" s="90"/>
      <c r="K17" s="90"/>
    </row>
    <row r="18" spans="1:11" ht="6" customHeight="1">
      <c r="A18" s="44"/>
      <c r="B18" s="92"/>
      <c r="C18" s="44"/>
      <c r="D18" s="44"/>
      <c r="E18" s="44"/>
      <c r="F18" s="84"/>
      <c r="G18" s="44"/>
      <c r="H18" s="44"/>
      <c r="I18" s="90"/>
      <c r="J18" s="90"/>
      <c r="K18" s="90"/>
    </row>
    <row r="19" spans="1:11" ht="12" customHeight="1">
      <c r="A19" s="69"/>
      <c r="B19" s="70">
        <v>1</v>
      </c>
      <c r="C19" s="63"/>
      <c r="D19" s="65" t="s">
        <v>4</v>
      </c>
      <c r="E19" s="69"/>
      <c r="F19" s="73">
        <f>(B19*0.3048)*60</f>
        <v>18.288</v>
      </c>
      <c r="G19" s="63"/>
      <c r="H19" s="65" t="s">
        <v>5</v>
      </c>
      <c r="I19" s="90"/>
      <c r="J19" s="90"/>
      <c r="K19" s="90"/>
    </row>
    <row r="20" spans="1:11" ht="6.75" customHeight="1">
      <c r="A20" s="44"/>
      <c r="B20" s="92"/>
      <c r="C20" s="44"/>
      <c r="D20" s="44"/>
      <c r="E20" s="44"/>
      <c r="F20" s="84"/>
      <c r="G20" s="44"/>
      <c r="H20" s="44"/>
      <c r="I20" s="90"/>
      <c r="J20" s="90"/>
      <c r="K20" s="90"/>
    </row>
    <row r="21" spans="1:11" ht="12" customHeight="1">
      <c r="A21" s="69"/>
      <c r="B21" s="57">
        <v>1</v>
      </c>
      <c r="C21" s="63"/>
      <c r="D21" s="65" t="s">
        <v>6</v>
      </c>
      <c r="E21" s="69"/>
      <c r="F21" s="73">
        <f>(B21*2.54)*60</f>
        <v>152.4</v>
      </c>
      <c r="G21" s="63"/>
      <c r="H21" s="65" t="s">
        <v>8</v>
      </c>
      <c r="I21" s="90"/>
      <c r="J21" s="90"/>
      <c r="K21" s="90"/>
    </row>
    <row r="22" spans="1:11" ht="7.5" customHeight="1">
      <c r="A22" s="44"/>
      <c r="B22" s="95"/>
      <c r="C22" s="44"/>
      <c r="D22" s="44"/>
      <c r="E22" s="44"/>
      <c r="F22" s="96"/>
      <c r="G22" s="44"/>
      <c r="H22" s="44"/>
      <c r="I22" s="90"/>
      <c r="J22" s="90"/>
      <c r="K22" s="90"/>
    </row>
    <row r="23" spans="1:11" ht="12" customHeight="1">
      <c r="A23" s="44"/>
      <c r="B23" s="79"/>
      <c r="C23" s="44"/>
      <c r="D23" s="44"/>
      <c r="E23" s="44"/>
      <c r="F23" s="99"/>
      <c r="G23" s="44"/>
      <c r="H23" s="44"/>
      <c r="I23" s="44"/>
      <c r="J23" s="44"/>
      <c r="K23" s="44"/>
    </row>
  </sheetData>
  <phoneticPr fontId="4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BEFORE AND AFTER</vt:lpstr>
      <vt:lpstr>ASSUMED DATA</vt:lpstr>
      <vt:lpstr>DETAILED RESULTS</vt:lpstr>
      <vt:lpstr>CONVERSION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School of Media, Art &amp; Design</cp:lastModifiedBy>
  <dcterms:modified xsi:type="dcterms:W3CDTF">2018-05-01T18:01:44Z</dcterms:modified>
</cp:coreProperties>
</file>